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rlesfeval/git/cfe84/blog/assets/2022/"/>
    </mc:Choice>
  </mc:AlternateContent>
  <xr:revisionPtr revIDLastSave="0" documentId="13_ncr:1_{915DBE5E-77D4-864E-8767-7D33CE16579D}" xr6:coauthVersionLast="47" xr6:coauthVersionMax="47" xr10:uidLastSave="{00000000-0000-0000-0000-000000000000}"/>
  <bookViews>
    <workbookView xWindow="0" yWindow="760" windowWidth="30240" windowHeight="17580" xr2:uid="{10247EB0-B7E9-44FD-A03F-A5596A146AC0}"/>
  </bookViews>
  <sheets>
    <sheet name="Resource plan" sheetId="1" r:id="rId1"/>
  </sheets>
  <definedNames>
    <definedName name="DAYS_PER_MONTH">'Resource plan'!$C$1</definedName>
    <definedName name="EFFECTIVE">'Resource plan'!#REF!</definedName>
    <definedName name="VACATION_RATE">'Resource plan'!$C$2</definedName>
    <definedName name="WEEKS_PER_YEAR">'Resource plan'!#REF!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" l="1"/>
  <c r="E23" i="1" s="1"/>
  <c r="D24" i="1"/>
  <c r="E24" i="1" s="1"/>
  <c r="D25" i="1"/>
  <c r="E25" i="1" s="1"/>
  <c r="D26" i="1"/>
  <c r="E26" i="1"/>
  <c r="D27" i="1"/>
  <c r="E27" i="1" s="1"/>
  <c r="D28" i="1"/>
  <c r="E28" i="1" s="1"/>
  <c r="D19" i="1"/>
  <c r="E19" i="1" s="1"/>
  <c r="D20" i="1"/>
  <c r="E20" i="1" s="1"/>
  <c r="D21" i="1"/>
  <c r="E21" i="1" s="1"/>
  <c r="D22" i="1"/>
  <c r="E22" i="1" s="1"/>
  <c r="D18" i="1"/>
  <c r="E18" i="1" s="1"/>
  <c r="C2" i="1"/>
  <c r="H6" i="1"/>
  <c r="I6" i="1"/>
  <c r="J6" i="1"/>
  <c r="K6" i="1"/>
  <c r="L6" i="1"/>
  <c r="L16" i="1" s="1"/>
  <c r="M6" i="1"/>
  <c r="N6" i="1"/>
  <c r="O6" i="1"/>
  <c r="G6" i="1"/>
  <c r="P6" i="1"/>
  <c r="H5" i="1"/>
  <c r="I5" i="1"/>
  <c r="J5" i="1"/>
  <c r="K5" i="1"/>
  <c r="L5" i="1"/>
  <c r="M5" i="1"/>
  <c r="N5" i="1"/>
  <c r="O5" i="1"/>
  <c r="G5" i="1"/>
  <c r="D16" i="1" l="1"/>
  <c r="E46" i="1"/>
  <c r="E45" i="1"/>
  <c r="E44" i="1"/>
  <c r="L11" i="1"/>
  <c r="M11" i="1"/>
  <c r="N11" i="1"/>
  <c r="L30" i="1"/>
  <c r="M30" i="1"/>
  <c r="N30" i="1"/>
  <c r="K30" i="1"/>
  <c r="K11" i="1"/>
  <c r="J30" i="1"/>
  <c r="J11" i="1"/>
  <c r="I11" i="1"/>
  <c r="I30" i="1"/>
  <c r="G11" i="1" l="1"/>
  <c r="H11" i="1"/>
  <c r="O11" i="1"/>
  <c r="G30" i="1"/>
  <c r="H30" i="1"/>
  <c r="O30" i="1"/>
  <c r="D5" i="1" l="1"/>
  <c r="D6" i="1"/>
  <c r="D14" i="1"/>
  <c r="K15" i="1" l="1"/>
  <c r="K7" i="1" s="1"/>
  <c r="K8" i="1" s="1"/>
  <c r="L15" i="1"/>
  <c r="L7" i="1" s="1"/>
  <c r="M15" i="1"/>
  <c r="M7" i="1" s="1"/>
  <c r="N15" i="1"/>
  <c r="N7" i="1" s="1"/>
  <c r="I15" i="1"/>
  <c r="I7" i="1" s="1"/>
  <c r="I9" i="1" s="1"/>
  <c r="J15" i="1"/>
  <c r="J7" i="1" s="1"/>
  <c r="G15" i="1"/>
  <c r="O15" i="1"/>
  <c r="H15" i="1"/>
  <c r="K9" i="1" l="1"/>
  <c r="N8" i="1"/>
  <c r="N9" i="1"/>
  <c r="M9" i="1"/>
  <c r="M8" i="1"/>
  <c r="L9" i="1"/>
  <c r="L8" i="1"/>
  <c r="G7" i="1"/>
  <c r="G9" i="1" s="1"/>
  <c r="H7" i="1"/>
  <c r="H8" i="1" s="1"/>
  <c r="O7" i="1"/>
  <c r="O9" i="1" s="1"/>
  <c r="D15" i="1"/>
  <c r="H9" i="1" l="1"/>
  <c r="G8" i="1"/>
  <c r="D7" i="1"/>
  <c r="I8" i="1" l="1"/>
  <c r="O8" i="1"/>
  <c r="J9" i="1"/>
  <c r="D9" i="1" s="1"/>
  <c r="J8" i="1"/>
  <c r="D8" i="1" l="1"/>
</calcChain>
</file>

<file path=xl/sharedStrings.xml><?xml version="1.0" encoding="utf-8"?>
<sst xmlns="http://schemas.openxmlformats.org/spreadsheetml/2006/main" count="107" uniqueCount="73">
  <si>
    <t>Total</t>
  </si>
  <si>
    <t>Comments</t>
  </si>
  <si>
    <t>Headcount (theoritical)</t>
  </si>
  <si>
    <t>Vacation rate</t>
  </si>
  <si>
    <t>Butts In Seat (actual)</t>
  </si>
  <si>
    <t>Scheduled</t>
  </si>
  <si>
    <t>= Scheduled work</t>
  </si>
  <si>
    <t>ΔHC</t>
  </si>
  <si>
    <t>= Scheduled work - theoritical headcount</t>
  </si>
  <si>
    <t>ΔBIS</t>
  </si>
  <si>
    <t>= Scheduled work - actual headcount</t>
  </si>
  <si>
    <t>Features</t>
  </si>
  <si>
    <t>P</t>
  </si>
  <si>
    <t>Who</t>
  </si>
  <si>
    <t>Non features</t>
  </si>
  <si>
    <t>Oncall</t>
  </si>
  <si>
    <t>Vacations</t>
  </si>
  <si>
    <t>---</t>
  </si>
  <si>
    <t>Team</t>
  </si>
  <si>
    <t>Levels</t>
  </si>
  <si>
    <t>Specialty</t>
  </si>
  <si>
    <t>Assignment</t>
  </si>
  <si>
    <t>FE</t>
  </si>
  <si>
    <t>BE</t>
  </si>
  <si>
    <t>FS</t>
  </si>
  <si>
    <t>Assuming PoC, Pilot, then continued investments</t>
  </si>
  <si>
    <t>Intern</t>
  </si>
  <si>
    <t>Hackathon</t>
  </si>
  <si>
    <t>(-) is overcommited</t>
  </si>
  <si>
    <t>BIS</t>
  </si>
  <si>
    <t>x</t>
  </si>
  <si>
    <t>= Hiring forecast, state your assumptions</t>
  </si>
  <si>
    <r>
      <t xml:space="preserve">= Actual committed count, the people you </t>
    </r>
    <r>
      <rPr>
        <i/>
        <sz val="11"/>
        <color theme="1"/>
        <rFont val="Calibri"/>
        <family val="2"/>
        <scheme val="minor"/>
      </rPr>
      <t>know</t>
    </r>
    <r>
      <rPr>
        <sz val="11"/>
        <color theme="1"/>
        <rFont val="Calibri"/>
        <family val="2"/>
        <scheme val="minor"/>
      </rPr>
      <t xml:space="preserve"> will be there by that time.</t>
    </r>
  </si>
  <si>
    <t>State assumptions, e.g. "Assuming production ramping up in May"</t>
  </si>
  <si>
    <t>Counting a standardized rate of vacation, configure. When planning this should be enough</t>
  </si>
  <si>
    <t>Weeks of vacation / year</t>
  </si>
  <si>
    <t>Feature B</t>
  </si>
  <si>
    <t>Feature C</t>
  </si>
  <si>
    <t>FTE/Quarter</t>
  </si>
  <si>
    <t>Alice, Bob</t>
  </si>
  <si>
    <t>Nabilla, Jed</t>
  </si>
  <si>
    <t>Refactoring ABC</t>
  </si>
  <si>
    <t>Alice</t>
  </si>
  <si>
    <t>Bob</t>
  </si>
  <si>
    <t>Bern</t>
  </si>
  <si>
    <t>Max</t>
  </si>
  <si>
    <t>Nabilla</t>
  </si>
  <si>
    <t>Jed</t>
  </si>
  <si>
    <t>Eric</t>
  </si>
  <si>
    <t>Headcount 1</t>
  </si>
  <si>
    <t>Headcount 2</t>
  </si>
  <si>
    <t>L5</t>
  </si>
  <si>
    <t>L6</t>
  </si>
  <si>
    <t>L4</t>
  </si>
  <si>
    <t>L3</t>
  </si>
  <si>
    <t>L7</t>
  </si>
  <si>
    <t>Bern, Max, Eric, Jed</t>
  </si>
  <si>
    <t>Taking a LOA in Sept</t>
  </si>
  <si>
    <t>Joining mid-may, assuming onboarding takes 4 weeks</t>
  </si>
  <si>
    <t>Hoping to recruit in June</t>
  </si>
  <si>
    <t>NA</t>
  </si>
  <si>
    <t>Intern project</t>
  </si>
  <si>
    <t>Product A</t>
  </si>
  <si>
    <t>1 week in september</t>
  </si>
  <si>
    <t>Project B</t>
  </si>
  <si>
    <t>Project B, then Feature C</t>
  </si>
  <si>
    <t>Scope is A, B, maybe C</t>
  </si>
  <si>
    <t>Assuming we want continuous investment through the year</t>
  </si>
  <si>
    <t>Initiative D</t>
  </si>
  <si>
    <t>Prototype E</t>
  </si>
  <si>
    <t>Feature F (won't do)</t>
  </si>
  <si>
    <t>Feature C, Prototype E</t>
  </si>
  <si>
    <t>Assuming dependencies done by August. Will increase count if hiring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</si>
</sst>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m\ 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3BE7B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5">
    <xf numFmtId="0" fontId="0" fillId="0" borderId="0" xfId="0"/>
    <xf numFmtId="2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2" fontId="0" fillId="0" borderId="0" xfId="0" applyNumberFormat="1"/>
    <xf numFmtId="2" fontId="1" fillId="0" borderId="1" xfId="0" applyNumberFormat="1" applyFont="1" applyBorder="1"/>
    <xf numFmtId="0" fontId="1" fillId="0" borderId="1" xfId="0" applyFont="1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1" fillId="0" borderId="1" xfId="0" applyNumberFormat="1" applyFont="1" applyBorder="1"/>
    <xf numFmtId="9" fontId="0" fillId="0" borderId="0" xfId="1" applyFont="1"/>
    <xf numFmtId="0" fontId="0" fillId="0" borderId="1" xfId="0" quotePrefix="1" applyBorder="1"/>
    <xf numFmtId="0" fontId="0" fillId="0" borderId="0" xfId="0" quotePrefix="1"/>
    <xf numFmtId="164" fontId="1" fillId="0" borderId="0" xfId="0" applyNumberFormat="1" applyFont="1"/>
    <xf numFmtId="43" fontId="0" fillId="0" borderId="0" xfId="2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3" fillId="0" borderId="1" xfId="0" applyFont="1" applyBorder="1"/>
    <xf numFmtId="1" fontId="1" fillId="0" borderId="0" xfId="0" applyNumberFormat="1" applyFont="1"/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1" xfId="0" quotePrefix="1" applyBorder="1" applyAlignment="1">
      <alignment vertical="center"/>
    </xf>
    <xf numFmtId="0" fontId="0" fillId="0" borderId="4" xfId="0" quotePrefix="1" applyBorder="1"/>
    <xf numFmtId="0" fontId="0" fillId="0" borderId="0" xfId="0" applyAlignment="1">
      <alignment horizontal="right"/>
    </xf>
    <xf numFmtId="0" fontId="0" fillId="0" borderId="1" xfId="0" applyFont="1" applyBorder="1"/>
    <xf numFmtId="0" fontId="4" fillId="2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</cellXfs>
  <cellStyles count="3">
    <cellStyle name="Comma" xfId="2" builtinId="3"/>
    <cellStyle name="Normal" xfId="0" builtinId="0"/>
    <cellStyle name="Percent" xfId="1" builtinId="5"/>
  </cellStyles>
  <dxfs count="3">
    <dxf>
      <font>
        <color theme="5"/>
      </font>
    </dxf>
    <dxf>
      <font>
        <b/>
        <i val="0"/>
        <color theme="5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0B2F-5699-4BCE-B0DA-5A78EA4BCB58}">
  <dimension ref="B1:Y52"/>
  <sheetViews>
    <sheetView tabSelected="1" zoomScaleNormal="100" workbookViewId="0">
      <selection activeCell="N19" sqref="N19"/>
    </sheetView>
  </sheetViews>
  <sheetFormatPr baseColWidth="10" defaultColWidth="8.83203125" defaultRowHeight="15" x14ac:dyDescent="0.2"/>
  <cols>
    <col min="2" max="2" width="36.5" customWidth="1"/>
    <col min="3" max="3" width="5" customWidth="1"/>
    <col min="4" max="4" width="10.33203125" bestFit="1" customWidth="1"/>
    <col min="5" max="5" width="10.6640625" bestFit="1" customWidth="1"/>
    <col min="6" max="6" width="27.5" customWidth="1"/>
    <col min="7" max="8" width="9.1640625" customWidth="1"/>
    <col min="9" max="15" width="8.6640625" customWidth="1"/>
    <col min="16" max="16" width="1.6640625" customWidth="1"/>
    <col min="17" max="17" width="95.83203125" customWidth="1"/>
    <col min="18" max="18" width="3.1640625" customWidth="1"/>
    <col min="19" max="19" width="19.33203125" bestFit="1" customWidth="1"/>
    <col min="20" max="20" width="4.1640625" bestFit="1" customWidth="1"/>
    <col min="21" max="21" width="21.83203125" customWidth="1"/>
    <col min="23" max="23" width="19.6640625" customWidth="1"/>
  </cols>
  <sheetData>
    <row r="1" spans="2:25" x14ac:dyDescent="0.2">
      <c r="B1" s="31" t="s">
        <v>35</v>
      </c>
      <c r="C1">
        <v>4.5</v>
      </c>
    </row>
    <row r="2" spans="2:25" x14ac:dyDescent="0.2">
      <c r="B2" s="31" t="s">
        <v>3</v>
      </c>
      <c r="C2" s="12">
        <f>DAYS_PER_MONTH/54</f>
        <v>8.3333333333333329E-2</v>
      </c>
    </row>
    <row r="4" spans="2:25" x14ac:dyDescent="0.2">
      <c r="D4" s="4" t="s">
        <v>0</v>
      </c>
      <c r="E4" s="4"/>
      <c r="F4" s="4"/>
      <c r="G4" s="11">
        <v>44652</v>
      </c>
      <c r="H4" s="11">
        <v>44682</v>
      </c>
      <c r="I4" s="11">
        <v>44713</v>
      </c>
      <c r="J4" s="11">
        <v>44743</v>
      </c>
      <c r="K4" s="11">
        <v>44774</v>
      </c>
      <c r="L4" s="11">
        <v>44805</v>
      </c>
      <c r="M4" s="11">
        <v>44835</v>
      </c>
      <c r="N4" s="11">
        <v>44866</v>
      </c>
      <c r="O4" s="11">
        <v>44896</v>
      </c>
      <c r="P4" s="11"/>
      <c r="Q4" s="8" t="s">
        <v>1</v>
      </c>
    </row>
    <row r="5" spans="2:25" x14ac:dyDescent="0.2">
      <c r="B5" s="2" t="s">
        <v>2</v>
      </c>
      <c r="C5" s="2"/>
      <c r="D5" s="7">
        <f>SUM(G5:O5)</f>
        <v>71.5</v>
      </c>
      <c r="E5" s="7"/>
      <c r="F5" s="7"/>
      <c r="G5" s="2">
        <f t="shared" ref="G5:O5" si="0">SUM(G31:G43)</f>
        <v>6</v>
      </c>
      <c r="H5" s="2">
        <f t="shared" si="0"/>
        <v>6</v>
      </c>
      <c r="I5" s="2">
        <f t="shared" si="0"/>
        <v>6.5</v>
      </c>
      <c r="J5" s="2">
        <f t="shared" si="0"/>
        <v>10</v>
      </c>
      <c r="K5" s="2">
        <f t="shared" si="0"/>
        <v>10</v>
      </c>
      <c r="L5" s="2">
        <f t="shared" si="0"/>
        <v>9</v>
      </c>
      <c r="M5" s="2">
        <f t="shared" si="0"/>
        <v>8</v>
      </c>
      <c r="N5" s="2">
        <f t="shared" si="0"/>
        <v>8</v>
      </c>
      <c r="O5" s="2">
        <f t="shared" si="0"/>
        <v>8</v>
      </c>
      <c r="Q5" s="13" t="s">
        <v>31</v>
      </c>
      <c r="X5" s="6"/>
      <c r="Y5" s="14"/>
    </row>
    <row r="6" spans="2:25" x14ac:dyDescent="0.2">
      <c r="B6" s="2" t="s">
        <v>4</v>
      </c>
      <c r="C6" s="2"/>
      <c r="D6" s="7">
        <f>SUM(G6:O6)</f>
        <v>59.5</v>
      </c>
      <c r="E6" s="7"/>
      <c r="F6" s="7"/>
      <c r="G6" s="2">
        <f t="shared" ref="G6:O6" si="1">SUMIF($C$31:$C$43, "=x",G31:G43)</f>
        <v>6</v>
      </c>
      <c r="H6" s="2">
        <f t="shared" si="1"/>
        <v>6</v>
      </c>
      <c r="I6" s="2">
        <f t="shared" si="1"/>
        <v>6.5</v>
      </c>
      <c r="J6" s="2">
        <f t="shared" si="1"/>
        <v>8</v>
      </c>
      <c r="K6" s="2">
        <f t="shared" si="1"/>
        <v>8</v>
      </c>
      <c r="L6" s="2">
        <f t="shared" si="1"/>
        <v>7</v>
      </c>
      <c r="M6" s="2">
        <f t="shared" si="1"/>
        <v>6</v>
      </c>
      <c r="N6" s="2">
        <f t="shared" si="1"/>
        <v>6</v>
      </c>
      <c r="O6" s="2">
        <f t="shared" si="1"/>
        <v>6</v>
      </c>
      <c r="P6" s="2">
        <f>SUMIF($C$31:$C$43, "&lt;&gt;''",P31:P43)</f>
        <v>0</v>
      </c>
      <c r="Q6" s="13" t="s">
        <v>32</v>
      </c>
    </row>
    <row r="7" spans="2:25" x14ac:dyDescent="0.2">
      <c r="B7" s="2" t="s">
        <v>5</v>
      </c>
      <c r="C7" s="2"/>
      <c r="D7" s="7">
        <f>SUM(G7:O7)</f>
        <v>58.958333333333321</v>
      </c>
      <c r="E7" s="7"/>
      <c r="F7" s="7"/>
      <c r="G7" s="1">
        <f>SUM(G13:G29)</f>
        <v>6</v>
      </c>
      <c r="H7" s="1">
        <f>SUM(H13:H29)</f>
        <v>6</v>
      </c>
      <c r="I7" s="1">
        <f>SUM(I13:I29)</f>
        <v>6.5416666666666661</v>
      </c>
      <c r="J7" s="1">
        <f>SUM(J13:J29)</f>
        <v>7.833333333333333</v>
      </c>
      <c r="K7" s="1">
        <f>SUM(K13:K29)</f>
        <v>7.833333333333333</v>
      </c>
      <c r="L7" s="1">
        <f>SUM(L13:L29)</f>
        <v>7</v>
      </c>
      <c r="M7" s="1">
        <f>SUM(M13:M29)</f>
        <v>5.9166666666666661</v>
      </c>
      <c r="N7" s="1">
        <f>SUM(N13:N29)</f>
        <v>5.9166666666666661</v>
      </c>
      <c r="O7" s="1">
        <f>SUM(O13:O29)</f>
        <v>5.9166666666666661</v>
      </c>
      <c r="Q7" s="13" t="s">
        <v>6</v>
      </c>
    </row>
    <row r="8" spans="2:25" x14ac:dyDescent="0.2">
      <c r="B8" s="2" t="s">
        <v>7</v>
      </c>
      <c r="C8" s="2"/>
      <c r="D8" s="7">
        <f>SUM(G8:O8)</f>
        <v>12.54166666666667</v>
      </c>
      <c r="E8" s="7"/>
      <c r="F8" s="1" t="s">
        <v>28</v>
      </c>
      <c r="G8" s="1">
        <f t="shared" ref="G8:O8" si="2">G5-G7</f>
        <v>0</v>
      </c>
      <c r="H8" s="1">
        <f t="shared" si="2"/>
        <v>0</v>
      </c>
      <c r="I8" s="1">
        <f t="shared" si="2"/>
        <v>-4.1666666666666075E-2</v>
      </c>
      <c r="J8" s="1">
        <f t="shared" ref="J8:K8" si="3">J5-J7</f>
        <v>2.166666666666667</v>
      </c>
      <c r="K8" s="1">
        <f t="shared" si="3"/>
        <v>2.166666666666667</v>
      </c>
      <c r="L8" s="1">
        <f t="shared" ref="L8:N8" si="4">L5-L7</f>
        <v>2</v>
      </c>
      <c r="M8" s="1">
        <f t="shared" si="4"/>
        <v>2.0833333333333339</v>
      </c>
      <c r="N8" s="1">
        <f t="shared" si="4"/>
        <v>2.0833333333333339</v>
      </c>
      <c r="O8" s="1">
        <f t="shared" si="2"/>
        <v>2.0833333333333339</v>
      </c>
      <c r="Q8" s="13" t="s">
        <v>8</v>
      </c>
    </row>
    <row r="9" spans="2:25" x14ac:dyDescent="0.2">
      <c r="B9" s="2" t="s">
        <v>9</v>
      </c>
      <c r="C9" s="2"/>
      <c r="D9" s="7">
        <f>SUM(G9:O9)</f>
        <v>0.54166666666666963</v>
      </c>
      <c r="E9" s="7"/>
      <c r="F9" s="1"/>
      <c r="G9" s="1">
        <f t="shared" ref="G9:O9" si="5">G6-G7</f>
        <v>0</v>
      </c>
      <c r="H9" s="1">
        <f t="shared" si="5"/>
        <v>0</v>
      </c>
      <c r="I9" s="1">
        <f t="shared" ref="I9:K9" si="6">I6-I7</f>
        <v>-4.1666666666666075E-2</v>
      </c>
      <c r="J9" s="1">
        <f t="shared" si="6"/>
        <v>0.16666666666666696</v>
      </c>
      <c r="K9" s="1">
        <f t="shared" si="6"/>
        <v>0.16666666666666696</v>
      </c>
      <c r="L9" s="1">
        <f t="shared" ref="L9:N9" si="7">L6-L7</f>
        <v>0</v>
      </c>
      <c r="M9" s="1">
        <f t="shared" si="7"/>
        <v>8.3333333333333925E-2</v>
      </c>
      <c r="N9" s="1">
        <f t="shared" si="7"/>
        <v>8.3333333333333925E-2</v>
      </c>
      <c r="O9" s="1">
        <f t="shared" si="5"/>
        <v>8.3333333333333925E-2</v>
      </c>
      <c r="Q9" s="13" t="s">
        <v>10</v>
      </c>
    </row>
    <row r="10" spans="2:25" x14ac:dyDescent="0.2">
      <c r="G10" s="6"/>
      <c r="H10" s="6"/>
      <c r="I10" s="6"/>
      <c r="J10" s="6"/>
      <c r="K10" s="6"/>
      <c r="L10" s="6"/>
      <c r="M10" s="6"/>
      <c r="N10" s="6"/>
      <c r="O10" s="6"/>
    </row>
    <row r="11" spans="2:25" x14ac:dyDescent="0.2">
      <c r="B11" s="4" t="s">
        <v>11</v>
      </c>
      <c r="C11" s="4" t="s">
        <v>12</v>
      </c>
      <c r="D11" s="4" t="s">
        <v>5</v>
      </c>
      <c r="E11" s="4" t="s">
        <v>38</v>
      </c>
      <c r="F11" s="4" t="s">
        <v>13</v>
      </c>
      <c r="G11" s="15">
        <f t="shared" ref="G11:O11" si="8">G4</f>
        <v>44652</v>
      </c>
      <c r="H11" s="15">
        <f t="shared" si="8"/>
        <v>44682</v>
      </c>
      <c r="I11" s="15">
        <f>I4</f>
        <v>44713</v>
      </c>
      <c r="J11" s="15">
        <f t="shared" ref="J11:K11" si="9">J4</f>
        <v>44743</v>
      </c>
      <c r="K11" s="15">
        <f t="shared" si="9"/>
        <v>44774</v>
      </c>
      <c r="L11" s="15">
        <f t="shared" ref="L11:N11" si="10">L4</f>
        <v>44805</v>
      </c>
      <c r="M11" s="15">
        <f t="shared" si="10"/>
        <v>44835</v>
      </c>
      <c r="N11" s="15">
        <f t="shared" si="10"/>
        <v>44866</v>
      </c>
      <c r="O11" s="15">
        <f t="shared" si="8"/>
        <v>44896</v>
      </c>
      <c r="Q11" s="8" t="s">
        <v>1</v>
      </c>
      <c r="R11" s="4"/>
    </row>
    <row r="12" spans="2:25" x14ac:dyDescent="0.2">
      <c r="B12" s="4"/>
      <c r="C12" s="4"/>
      <c r="D12" s="4"/>
      <c r="E12" s="4"/>
      <c r="F12" s="4"/>
      <c r="G12" s="15"/>
      <c r="H12" s="15"/>
      <c r="I12" s="15"/>
      <c r="J12" s="15"/>
      <c r="K12" s="15"/>
      <c r="L12" s="15"/>
      <c r="M12" s="15"/>
      <c r="N12" s="15"/>
      <c r="O12" s="15"/>
      <c r="R12" s="4"/>
    </row>
    <row r="13" spans="2:25" x14ac:dyDescent="0.2">
      <c r="B13" s="8" t="s">
        <v>14</v>
      </c>
      <c r="C13" s="8"/>
      <c r="D13" s="8"/>
      <c r="E13" s="8"/>
      <c r="F13" s="2"/>
      <c r="G13" s="2"/>
      <c r="H13" s="2"/>
      <c r="I13" s="2"/>
      <c r="J13" s="2"/>
      <c r="K13" s="2"/>
      <c r="L13" s="2"/>
      <c r="M13" s="2"/>
      <c r="N13" s="2"/>
      <c r="O13" s="2"/>
      <c r="Q13" s="2"/>
    </row>
    <row r="14" spans="2:25" x14ac:dyDescent="0.2">
      <c r="B14" s="2" t="s">
        <v>15</v>
      </c>
      <c r="C14" s="2"/>
      <c r="D14" s="9">
        <f>SUM(G14:O14)</f>
        <v>8.5</v>
      </c>
      <c r="E14" s="10"/>
      <c r="F14" s="1"/>
      <c r="G14" s="2">
        <v>0.5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Q14" s="2" t="s">
        <v>33</v>
      </c>
    </row>
    <row r="15" spans="2:25" x14ac:dyDescent="0.2">
      <c r="B15" s="2" t="s">
        <v>16</v>
      </c>
      <c r="C15" s="2"/>
      <c r="D15" s="9">
        <f>SUM(G15:O15)</f>
        <v>5.9583333333333339</v>
      </c>
      <c r="E15" s="10"/>
      <c r="F15" s="1"/>
      <c r="G15" s="1">
        <f t="shared" ref="G15:O15" si="11">VACATION_RATE*G5</f>
        <v>0.5</v>
      </c>
      <c r="H15" s="1">
        <f t="shared" si="11"/>
        <v>0.5</v>
      </c>
      <c r="I15" s="1">
        <f t="shared" si="11"/>
        <v>0.54166666666666663</v>
      </c>
      <c r="J15" s="1">
        <f t="shared" ref="J15:K15" si="12">VACATION_RATE*J5</f>
        <v>0.83333333333333326</v>
      </c>
      <c r="K15" s="1">
        <f t="shared" si="12"/>
        <v>0.83333333333333326</v>
      </c>
      <c r="L15" s="1">
        <f t="shared" ref="L15:N15" si="13">VACATION_RATE*L5</f>
        <v>0.75</v>
      </c>
      <c r="M15" s="1">
        <f t="shared" si="13"/>
        <v>0.66666666666666663</v>
      </c>
      <c r="N15" s="1">
        <f t="shared" si="13"/>
        <v>0.66666666666666663</v>
      </c>
      <c r="O15" s="1">
        <f t="shared" si="11"/>
        <v>0.66666666666666663</v>
      </c>
      <c r="Q15" s="2" t="s">
        <v>34</v>
      </c>
    </row>
    <row r="16" spans="2:25" ht="18" customHeight="1" x14ac:dyDescent="0.2">
      <c r="B16" s="34" t="s">
        <v>27</v>
      </c>
      <c r="C16" s="21"/>
      <c r="D16" s="23">
        <f>SUM(G16:P16)</f>
        <v>1.75</v>
      </c>
      <c r="E16" s="22"/>
      <c r="F16" s="24"/>
      <c r="G16" s="1"/>
      <c r="H16" s="1"/>
      <c r="I16" s="1"/>
      <c r="J16" s="1"/>
      <c r="K16" s="1"/>
      <c r="L16" s="1">
        <f>L6/4</f>
        <v>1.75</v>
      </c>
      <c r="M16" s="1"/>
      <c r="N16" s="1"/>
      <c r="O16" s="1"/>
      <c r="P16" s="26"/>
      <c r="Q16" s="27" t="s">
        <v>63</v>
      </c>
    </row>
    <row r="17" spans="2:18" x14ac:dyDescent="0.2">
      <c r="B17" s="4"/>
      <c r="C17" s="4"/>
      <c r="D17" s="20"/>
      <c r="E17" s="4"/>
      <c r="F17" s="4"/>
      <c r="G17" s="17"/>
      <c r="H17" s="17"/>
      <c r="I17" s="17"/>
      <c r="J17" s="17"/>
      <c r="K17" s="17"/>
      <c r="L17" s="17"/>
      <c r="M17" s="17"/>
      <c r="N17" s="17"/>
      <c r="O17" s="17"/>
      <c r="Q17" s="18"/>
      <c r="R17" s="4"/>
    </row>
    <row r="18" spans="2:18" ht="18" customHeight="1" x14ac:dyDescent="0.2">
      <c r="B18" s="21" t="s">
        <v>62</v>
      </c>
      <c r="C18" s="21"/>
      <c r="D18" s="23">
        <f>SUM(G18:P18)</f>
        <v>8</v>
      </c>
      <c r="E18" s="22">
        <f>D18/3</f>
        <v>2.6666666666666665</v>
      </c>
      <c r="F18" s="24" t="s">
        <v>39</v>
      </c>
      <c r="G18" s="25">
        <v>1.5</v>
      </c>
      <c r="H18" s="25">
        <v>1.5</v>
      </c>
      <c r="I18" s="25">
        <v>1.5</v>
      </c>
      <c r="J18" s="25">
        <v>1.5</v>
      </c>
      <c r="K18" s="25">
        <v>1.5</v>
      </c>
      <c r="L18" s="25">
        <v>0.5</v>
      </c>
      <c r="M18" s="25"/>
      <c r="N18" s="25"/>
      <c r="O18" s="25"/>
      <c r="P18" s="26"/>
      <c r="Q18" s="27" t="s">
        <v>66</v>
      </c>
      <c r="R18" s="16"/>
    </row>
    <row r="19" spans="2:18" ht="18" customHeight="1" x14ac:dyDescent="0.2">
      <c r="B19" s="21" t="s">
        <v>64</v>
      </c>
      <c r="C19" s="21"/>
      <c r="D19" s="23">
        <f t="shared" ref="D19:D22" si="14">SUM(G19:P19)</f>
        <v>16.5</v>
      </c>
      <c r="E19" s="22">
        <f t="shared" ref="E19:E28" si="15">D19/3</f>
        <v>5.5</v>
      </c>
      <c r="F19" s="24" t="s">
        <v>56</v>
      </c>
      <c r="G19" s="25">
        <v>2</v>
      </c>
      <c r="H19" s="25">
        <v>1.5</v>
      </c>
      <c r="I19" s="25">
        <v>2</v>
      </c>
      <c r="J19" s="25">
        <v>2</v>
      </c>
      <c r="K19" s="25">
        <v>2</v>
      </c>
      <c r="L19" s="25">
        <v>1</v>
      </c>
      <c r="M19" s="25">
        <v>2</v>
      </c>
      <c r="N19" s="25">
        <v>2</v>
      </c>
      <c r="O19" s="33">
        <v>2</v>
      </c>
      <c r="P19" s="28"/>
      <c r="Q19" s="27" t="s">
        <v>67</v>
      </c>
    </row>
    <row r="20" spans="2:18" ht="18" customHeight="1" x14ac:dyDescent="0.2">
      <c r="B20" s="21" t="s">
        <v>37</v>
      </c>
      <c r="C20" s="21"/>
      <c r="D20" s="23">
        <f t="shared" si="14"/>
        <v>7.5</v>
      </c>
      <c r="E20" s="22">
        <f t="shared" si="15"/>
        <v>2.5</v>
      </c>
      <c r="F20" s="24" t="s">
        <v>40</v>
      </c>
      <c r="G20" s="25">
        <v>1.5</v>
      </c>
      <c r="H20" s="25">
        <v>1.5</v>
      </c>
      <c r="I20" s="25">
        <v>1.5</v>
      </c>
      <c r="J20" s="25">
        <v>1.5</v>
      </c>
      <c r="K20" s="25">
        <v>1.5</v>
      </c>
      <c r="L20" s="25"/>
      <c r="M20" s="25"/>
      <c r="N20" s="25"/>
      <c r="O20" s="25"/>
      <c r="P20" s="26"/>
      <c r="Q20" s="27" t="s">
        <v>25</v>
      </c>
    </row>
    <row r="21" spans="2:18" ht="18" customHeight="1" x14ac:dyDescent="0.2">
      <c r="B21" s="21" t="s">
        <v>68</v>
      </c>
      <c r="C21" s="21"/>
      <c r="D21" s="23">
        <f t="shared" si="14"/>
        <v>2.25</v>
      </c>
      <c r="E21" s="22">
        <f t="shared" si="15"/>
        <v>0.75</v>
      </c>
      <c r="F21" s="24" t="s">
        <v>42</v>
      </c>
      <c r="G21" s="25"/>
      <c r="H21" s="25"/>
      <c r="I21" s="25"/>
      <c r="J21" s="25"/>
      <c r="K21" s="25"/>
      <c r="L21" s="25"/>
      <c r="M21" s="25">
        <v>0.75</v>
      </c>
      <c r="N21" s="25">
        <v>0.75</v>
      </c>
      <c r="O21" s="25">
        <v>0.75</v>
      </c>
      <c r="P21" s="26"/>
      <c r="Q21" s="27"/>
    </row>
    <row r="22" spans="2:18" ht="18" customHeight="1" x14ac:dyDescent="0.2">
      <c r="B22" s="21" t="s">
        <v>69</v>
      </c>
      <c r="C22" s="21"/>
      <c r="D22" s="23">
        <f t="shared" si="14"/>
        <v>5.5</v>
      </c>
      <c r="E22" s="22">
        <f t="shared" si="15"/>
        <v>1.8333333333333333</v>
      </c>
      <c r="F22" s="24" t="s">
        <v>40</v>
      </c>
      <c r="G22" s="25"/>
      <c r="H22" s="25"/>
      <c r="I22" s="25"/>
      <c r="J22" s="25"/>
      <c r="K22" s="25"/>
      <c r="L22" s="25">
        <v>1</v>
      </c>
      <c r="M22" s="25">
        <v>1.5</v>
      </c>
      <c r="N22" s="25">
        <v>1.5</v>
      </c>
      <c r="O22" s="25">
        <v>1.5</v>
      </c>
      <c r="P22" s="26"/>
      <c r="Q22" s="27" t="s">
        <v>72</v>
      </c>
    </row>
    <row r="23" spans="2:18" ht="18" customHeight="1" x14ac:dyDescent="0.2">
      <c r="B23" s="21" t="s">
        <v>70</v>
      </c>
      <c r="C23" s="21"/>
      <c r="D23" s="23">
        <f t="shared" ref="D23" si="16">SUM(G23:P23)</f>
        <v>0</v>
      </c>
      <c r="E23" s="22">
        <f t="shared" si="15"/>
        <v>0</v>
      </c>
      <c r="F23" s="24"/>
      <c r="G23" s="25"/>
      <c r="H23" s="25"/>
      <c r="I23" s="25"/>
      <c r="J23" s="25"/>
      <c r="K23" s="25"/>
      <c r="L23" s="25"/>
      <c r="M23" s="25"/>
      <c r="N23" s="25"/>
      <c r="O23" s="25"/>
      <c r="P23" s="26"/>
      <c r="Q23" s="27"/>
    </row>
    <row r="24" spans="2:18" ht="18" customHeight="1" x14ac:dyDescent="0.2">
      <c r="B24" s="21" t="s">
        <v>41</v>
      </c>
      <c r="C24" s="21"/>
      <c r="D24" s="23">
        <f t="shared" ref="D24:D28" si="17">SUM(G24:P24)</f>
        <v>0</v>
      </c>
      <c r="E24" s="22">
        <f t="shared" si="15"/>
        <v>0</v>
      </c>
      <c r="F24" s="24"/>
      <c r="G24" s="25"/>
      <c r="H24" s="25"/>
      <c r="I24" s="25"/>
      <c r="J24" s="25"/>
      <c r="K24" s="25"/>
      <c r="L24" s="25"/>
      <c r="M24" s="25"/>
      <c r="N24" s="25"/>
      <c r="O24" s="25"/>
      <c r="P24" s="26"/>
      <c r="Q24" s="27"/>
    </row>
    <row r="25" spans="2:18" ht="18" customHeight="1" x14ac:dyDescent="0.2">
      <c r="B25" s="21" t="s">
        <v>61</v>
      </c>
      <c r="C25" s="21"/>
      <c r="D25" s="23">
        <f t="shared" si="17"/>
        <v>3</v>
      </c>
      <c r="E25" s="22">
        <f t="shared" si="15"/>
        <v>1</v>
      </c>
      <c r="F25" s="24"/>
      <c r="G25" s="25"/>
      <c r="H25" s="25"/>
      <c r="I25" s="25"/>
      <c r="J25" s="25">
        <v>1</v>
      </c>
      <c r="K25" s="25">
        <v>1</v>
      </c>
      <c r="L25" s="25">
        <v>1</v>
      </c>
      <c r="M25" s="25"/>
      <c r="N25" s="25"/>
      <c r="O25" s="25"/>
      <c r="P25" s="26"/>
      <c r="Q25" s="27"/>
    </row>
    <row r="26" spans="2:18" ht="18" customHeight="1" x14ac:dyDescent="0.2">
      <c r="B26" s="21"/>
      <c r="C26" s="21"/>
      <c r="D26" s="23">
        <f t="shared" si="17"/>
        <v>0</v>
      </c>
      <c r="E26" s="22">
        <f t="shared" si="15"/>
        <v>0</v>
      </c>
      <c r="F26" s="24"/>
      <c r="G26" s="25"/>
      <c r="H26" s="25"/>
      <c r="I26" s="25"/>
      <c r="J26" s="25"/>
      <c r="K26" s="25"/>
      <c r="L26" s="25"/>
      <c r="M26" s="25"/>
      <c r="N26" s="25"/>
      <c r="O26" s="25"/>
      <c r="P26" s="26"/>
      <c r="Q26" s="27"/>
    </row>
    <row r="27" spans="2:18" ht="18" customHeight="1" x14ac:dyDescent="0.2">
      <c r="B27" s="29"/>
      <c r="C27" s="29"/>
      <c r="D27" s="23">
        <f t="shared" si="17"/>
        <v>0</v>
      </c>
      <c r="E27" s="22">
        <f t="shared" si="15"/>
        <v>0</v>
      </c>
      <c r="F27" s="24"/>
      <c r="G27" s="25"/>
      <c r="H27" s="25"/>
      <c r="I27" s="25"/>
      <c r="J27" s="25"/>
      <c r="K27" s="25"/>
      <c r="L27" s="25"/>
      <c r="M27" s="25"/>
      <c r="N27" s="25"/>
      <c r="O27" s="25"/>
      <c r="P27" s="26"/>
      <c r="Q27" s="27"/>
    </row>
    <row r="28" spans="2:18" ht="18" customHeight="1" x14ac:dyDescent="0.2">
      <c r="B28" s="29" t="s">
        <v>17</v>
      </c>
      <c r="C28" s="29"/>
      <c r="D28" s="23">
        <f t="shared" si="17"/>
        <v>0</v>
      </c>
      <c r="E28" s="22">
        <f t="shared" si="15"/>
        <v>0</v>
      </c>
      <c r="F28" s="24"/>
      <c r="G28" s="25"/>
      <c r="H28" s="25"/>
      <c r="I28" s="25"/>
      <c r="J28" s="25"/>
      <c r="K28" s="25"/>
      <c r="L28" s="25"/>
      <c r="M28" s="25"/>
      <c r="N28" s="25"/>
      <c r="O28" s="25"/>
      <c r="P28" s="26"/>
      <c r="Q28" s="27"/>
    </row>
    <row r="30" spans="2:18" x14ac:dyDescent="0.2">
      <c r="B30" s="4" t="s">
        <v>18</v>
      </c>
      <c r="C30" s="4" t="s">
        <v>29</v>
      </c>
      <c r="D30" s="5" t="s">
        <v>19</v>
      </c>
      <c r="E30" s="5" t="s">
        <v>20</v>
      </c>
      <c r="F30" s="4" t="s">
        <v>21</v>
      </c>
      <c r="G30" s="15">
        <f t="shared" ref="G30:O30" si="18">G4</f>
        <v>44652</v>
      </c>
      <c r="H30" s="15">
        <f t="shared" si="18"/>
        <v>44682</v>
      </c>
      <c r="I30" s="15">
        <f t="shared" si="18"/>
        <v>44713</v>
      </c>
      <c r="J30" s="15">
        <f t="shared" ref="J30:K30" si="19">J4</f>
        <v>44743</v>
      </c>
      <c r="K30" s="15">
        <f t="shared" si="19"/>
        <v>44774</v>
      </c>
      <c r="L30" s="15">
        <f t="shared" ref="L30:N30" si="20">L4</f>
        <v>44805</v>
      </c>
      <c r="M30" s="15">
        <f t="shared" si="20"/>
        <v>44835</v>
      </c>
      <c r="N30" s="15">
        <f t="shared" si="20"/>
        <v>44866</v>
      </c>
      <c r="O30" s="15">
        <f t="shared" si="18"/>
        <v>44896</v>
      </c>
    </row>
    <row r="31" spans="2:18" x14ac:dyDescent="0.2">
      <c r="B31" s="2" t="s">
        <v>42</v>
      </c>
      <c r="C31" s="2" t="s">
        <v>30</v>
      </c>
      <c r="D31" s="3" t="s">
        <v>51</v>
      </c>
      <c r="E31" s="2" t="s">
        <v>24</v>
      </c>
      <c r="F31" s="2" t="s">
        <v>62</v>
      </c>
      <c r="G31" s="2">
        <v>1</v>
      </c>
      <c r="H31" s="2">
        <v>1</v>
      </c>
      <c r="I31" s="2">
        <v>1</v>
      </c>
      <c r="J31" s="2">
        <v>1</v>
      </c>
      <c r="K31" s="2">
        <v>1</v>
      </c>
      <c r="L31" s="2">
        <v>1</v>
      </c>
      <c r="M31" s="2">
        <v>1</v>
      </c>
      <c r="N31" s="2">
        <v>1</v>
      </c>
      <c r="O31" s="2">
        <v>1</v>
      </c>
      <c r="Q31" s="2"/>
    </row>
    <row r="32" spans="2:18" x14ac:dyDescent="0.2">
      <c r="B32" s="2" t="s">
        <v>43</v>
      </c>
      <c r="C32" s="2" t="s">
        <v>30</v>
      </c>
      <c r="D32" s="3" t="s">
        <v>52</v>
      </c>
      <c r="E32" s="2" t="s">
        <v>23</v>
      </c>
      <c r="F32" s="2" t="s">
        <v>62</v>
      </c>
      <c r="G32" s="2">
        <v>1</v>
      </c>
      <c r="H32" s="2">
        <v>1</v>
      </c>
      <c r="I32" s="2">
        <v>1</v>
      </c>
      <c r="J32" s="2">
        <v>1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Q32" s="2" t="s">
        <v>57</v>
      </c>
    </row>
    <row r="33" spans="2:17" x14ac:dyDescent="0.2">
      <c r="B33" s="2" t="s">
        <v>44</v>
      </c>
      <c r="C33" s="2" t="s">
        <v>30</v>
      </c>
      <c r="D33" s="3" t="s">
        <v>51</v>
      </c>
      <c r="E33" s="2" t="s">
        <v>23</v>
      </c>
      <c r="F33" s="2" t="s">
        <v>64</v>
      </c>
      <c r="G33" s="2">
        <v>1</v>
      </c>
      <c r="H33" s="2">
        <v>1</v>
      </c>
      <c r="I33" s="2">
        <v>1</v>
      </c>
      <c r="J33" s="2">
        <v>1</v>
      </c>
      <c r="K33" s="2">
        <v>1</v>
      </c>
      <c r="L33" s="2">
        <v>1</v>
      </c>
      <c r="M33" s="2">
        <v>1</v>
      </c>
      <c r="N33" s="2">
        <v>1</v>
      </c>
      <c r="O33" s="2">
        <v>1</v>
      </c>
      <c r="Q33" s="2"/>
    </row>
    <row r="34" spans="2:17" x14ac:dyDescent="0.2">
      <c r="B34" s="2" t="s">
        <v>45</v>
      </c>
      <c r="C34" s="2" t="s">
        <v>30</v>
      </c>
      <c r="D34" s="2" t="s">
        <v>53</v>
      </c>
      <c r="E34" s="2" t="s">
        <v>24</v>
      </c>
      <c r="F34" s="2" t="s">
        <v>64</v>
      </c>
      <c r="G34" s="2">
        <v>1</v>
      </c>
      <c r="H34" s="2">
        <v>1</v>
      </c>
      <c r="I34" s="2">
        <v>1</v>
      </c>
      <c r="J34" s="2">
        <v>1</v>
      </c>
      <c r="K34" s="2">
        <v>1</v>
      </c>
      <c r="L34" s="2">
        <v>1</v>
      </c>
      <c r="M34" s="2">
        <v>1</v>
      </c>
      <c r="N34" s="2">
        <v>1</v>
      </c>
      <c r="O34" s="2">
        <v>1</v>
      </c>
      <c r="Q34" s="2"/>
    </row>
    <row r="35" spans="2:17" x14ac:dyDescent="0.2">
      <c r="B35" s="2" t="s">
        <v>46</v>
      </c>
      <c r="C35" s="2" t="s">
        <v>30</v>
      </c>
      <c r="D35" s="2" t="s">
        <v>53</v>
      </c>
      <c r="E35" s="2" t="s">
        <v>24</v>
      </c>
      <c r="F35" s="2" t="s">
        <v>71</v>
      </c>
      <c r="G35" s="2">
        <v>1</v>
      </c>
      <c r="H35" s="2">
        <v>1</v>
      </c>
      <c r="I35" s="2">
        <v>1</v>
      </c>
      <c r="J35" s="2">
        <v>1</v>
      </c>
      <c r="K35" s="2">
        <v>1</v>
      </c>
      <c r="L35" s="2">
        <v>1</v>
      </c>
      <c r="M35" s="2">
        <v>1</v>
      </c>
      <c r="N35" s="2">
        <v>1</v>
      </c>
      <c r="O35" s="2">
        <v>1</v>
      </c>
      <c r="Q35" s="2"/>
    </row>
    <row r="36" spans="2:17" x14ac:dyDescent="0.2">
      <c r="B36" s="2" t="s">
        <v>47</v>
      </c>
      <c r="C36" s="2" t="s">
        <v>30</v>
      </c>
      <c r="D36" s="2" t="s">
        <v>55</v>
      </c>
      <c r="E36" s="2" t="s">
        <v>24</v>
      </c>
      <c r="F36" s="2" t="s">
        <v>65</v>
      </c>
      <c r="G36" s="2">
        <v>1</v>
      </c>
      <c r="H36" s="2">
        <v>1</v>
      </c>
      <c r="I36" s="2">
        <v>1</v>
      </c>
      <c r="J36" s="2">
        <v>1</v>
      </c>
      <c r="K36" s="2">
        <v>1</v>
      </c>
      <c r="L36" s="2">
        <v>1</v>
      </c>
      <c r="M36" s="2">
        <v>1</v>
      </c>
      <c r="N36" s="2">
        <v>1</v>
      </c>
      <c r="O36" s="2">
        <v>1</v>
      </c>
      <c r="Q36" s="2"/>
    </row>
    <row r="37" spans="2:17" x14ac:dyDescent="0.2">
      <c r="B37" s="2" t="s">
        <v>48</v>
      </c>
      <c r="C37" s="2" t="s">
        <v>30</v>
      </c>
      <c r="D37" s="2" t="s">
        <v>51</v>
      </c>
      <c r="E37" s="2" t="s">
        <v>24</v>
      </c>
      <c r="F37" s="2" t="s">
        <v>36</v>
      </c>
      <c r="G37" s="2"/>
      <c r="H37" s="2"/>
      <c r="I37" s="2">
        <v>0.5</v>
      </c>
      <c r="J37" s="2">
        <v>1</v>
      </c>
      <c r="K37" s="2">
        <v>1</v>
      </c>
      <c r="L37" s="2">
        <v>1</v>
      </c>
      <c r="M37" s="2">
        <v>1</v>
      </c>
      <c r="N37" s="2">
        <v>1</v>
      </c>
      <c r="O37" s="2">
        <v>1</v>
      </c>
      <c r="Q37" s="2" t="s">
        <v>58</v>
      </c>
    </row>
    <row r="38" spans="2:17" x14ac:dyDescent="0.2">
      <c r="B38" s="19" t="s">
        <v>49</v>
      </c>
      <c r="C38" s="2"/>
      <c r="D38" s="2" t="s">
        <v>51</v>
      </c>
      <c r="E38" s="2" t="s">
        <v>24</v>
      </c>
      <c r="F38" s="2" t="s">
        <v>69</v>
      </c>
      <c r="G38" s="2"/>
      <c r="H38" s="2"/>
      <c r="I38" s="2"/>
      <c r="J38" s="2">
        <v>1</v>
      </c>
      <c r="K38" s="2">
        <v>1</v>
      </c>
      <c r="L38" s="2">
        <v>1</v>
      </c>
      <c r="M38" s="2">
        <v>1</v>
      </c>
      <c r="N38" s="2">
        <v>1</v>
      </c>
      <c r="O38" s="2">
        <v>1</v>
      </c>
      <c r="Q38" s="2" t="s">
        <v>59</v>
      </c>
    </row>
    <row r="39" spans="2:17" x14ac:dyDescent="0.2">
      <c r="B39" s="19" t="s">
        <v>50</v>
      </c>
      <c r="C39" s="2"/>
      <c r="D39" s="2" t="s">
        <v>51</v>
      </c>
      <c r="E39" s="2" t="s">
        <v>23</v>
      </c>
      <c r="F39" s="2" t="s">
        <v>69</v>
      </c>
      <c r="G39" s="2"/>
      <c r="H39" s="2"/>
      <c r="I39" s="2"/>
      <c r="J39" s="2">
        <v>1</v>
      </c>
      <c r="K39" s="2">
        <v>1</v>
      </c>
      <c r="L39" s="2">
        <v>1</v>
      </c>
      <c r="M39" s="2">
        <v>1</v>
      </c>
      <c r="N39" s="2">
        <v>1</v>
      </c>
      <c r="O39" s="2">
        <v>1</v>
      </c>
      <c r="Q39" s="2" t="s">
        <v>59</v>
      </c>
    </row>
    <row r="40" spans="2:17" x14ac:dyDescent="0.2">
      <c r="B40" s="32" t="s">
        <v>26</v>
      </c>
      <c r="C40" s="2" t="s">
        <v>30</v>
      </c>
      <c r="D40" s="2" t="s">
        <v>54</v>
      </c>
      <c r="E40" s="2" t="s">
        <v>60</v>
      </c>
      <c r="F40" s="2" t="s">
        <v>61</v>
      </c>
      <c r="G40" s="2"/>
      <c r="H40" s="2"/>
      <c r="I40" s="2"/>
      <c r="J40" s="2">
        <v>1</v>
      </c>
      <c r="K40" s="2">
        <v>1</v>
      </c>
      <c r="L40" s="2">
        <v>1</v>
      </c>
      <c r="M40" s="2"/>
      <c r="N40" s="2"/>
      <c r="O40" s="2"/>
      <c r="Q40" s="2"/>
    </row>
    <row r="41" spans="2:17" x14ac:dyDescent="0.2">
      <c r="B41" s="1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2"/>
    </row>
    <row r="42" spans="2:17" x14ac:dyDescent="0.2">
      <c r="B42" s="1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2"/>
    </row>
    <row r="43" spans="2:17" x14ac:dyDescent="0.2">
      <c r="E43" s="30" t="s">
        <v>17</v>
      </c>
    </row>
    <row r="44" spans="2:17" x14ac:dyDescent="0.2">
      <c r="D44" t="s">
        <v>23</v>
      </c>
      <c r="E44">
        <f>COUNTIF($E$31:$E$43,D44)</f>
        <v>3</v>
      </c>
    </row>
    <row r="45" spans="2:17" x14ac:dyDescent="0.2">
      <c r="D45" t="s">
        <v>24</v>
      </c>
      <c r="E45">
        <f>COUNTIF($E$31:$E$43,D45)</f>
        <v>6</v>
      </c>
    </row>
    <row r="46" spans="2:17" x14ac:dyDescent="0.2">
      <c r="D46" t="s">
        <v>22</v>
      </c>
      <c r="E46">
        <f>COUNTIF($E$31:$E$43,D46)</f>
        <v>0</v>
      </c>
    </row>
    <row r="52" spans="2:2" x14ac:dyDescent="0.2">
      <c r="B52" s="14"/>
    </row>
  </sheetData>
  <conditionalFormatting sqref="G8:O8">
    <cfRule type="expression" dxfId="2" priority="5">
      <formula>ABS(G8)&gt;0.25</formula>
    </cfRule>
  </conditionalFormatting>
  <conditionalFormatting sqref="G9:O9">
    <cfRule type="expression" dxfId="1" priority="4">
      <formula>ABS(G9)&gt;0.25</formula>
    </cfRule>
  </conditionalFormatting>
  <conditionalFormatting sqref="B24:C27 D24:E28 B18:E23 B16:E16">
    <cfRule type="expression" dxfId="0" priority="15">
      <formula>$D16=0</formula>
    </cfRule>
  </conditionalFormatting>
  <conditionalFormatting sqref="G21:O28 G18:N20">
    <cfRule type="colorScale" priority="16">
      <colorScale>
        <cfvo type="min"/>
        <cfvo type="max"/>
        <color rgb="FFFCFCFF"/>
        <color rgb="FF63BE7B"/>
      </colorScale>
    </cfRule>
  </conditionalFormatting>
  <conditionalFormatting sqref="O18">
    <cfRule type="colorScale" priority="2">
      <colorScale>
        <cfvo type="min"/>
        <cfvo type="max"/>
        <color rgb="FFFCFCFF"/>
        <color rgb="FF63BE7B"/>
      </colorScale>
    </cfRule>
  </conditionalFormatting>
  <conditionalFormatting sqref="O2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Resource plan</vt:lpstr>
      <vt:lpstr>DAYS_PER_MONTH</vt:lpstr>
      <vt:lpstr>VACATION_RATE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 Feval</dc:creator>
  <cp:keywords/>
  <dc:description/>
  <cp:lastModifiedBy>Charles Feval</cp:lastModifiedBy>
  <cp:revision/>
  <dcterms:created xsi:type="dcterms:W3CDTF">2021-05-17T20:58:23Z</dcterms:created>
  <dcterms:modified xsi:type="dcterms:W3CDTF">2022-08-24T05:52:19Z</dcterms:modified>
  <cp:category/>
  <cp:contentStatus/>
</cp:coreProperties>
</file>